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840"/>
  </bookViews>
  <sheets>
    <sheet name="дод. 5 тариф" sheetId="1" r:id="rId1"/>
  </sheets>
  <externalReferences>
    <externalReference r:id="rId2"/>
  </externalReferences>
  <definedNames>
    <definedName name="_xlnm._FilterDatabase" localSheetId="0" hidden="1">'дод. 5 тариф'!$A$1:$F$38</definedName>
  </definedNames>
  <calcPr calcId="144525"/>
</workbook>
</file>

<file path=xl/calcChain.xml><?xml version="1.0" encoding="utf-8"?>
<calcChain xmlns="http://schemas.openxmlformats.org/spreadsheetml/2006/main">
  <c r="C37" i="1" l="1"/>
  <c r="F36" i="1"/>
  <c r="F34" i="1"/>
  <c r="F31" i="1"/>
  <c r="B31" i="1"/>
  <c r="B29" i="1"/>
  <c r="F27" i="1"/>
  <c r="G23" i="1"/>
  <c r="F23" i="1"/>
  <c r="F17" i="1"/>
  <c r="F16" i="1" s="1"/>
  <c r="G16" i="1"/>
  <c r="F14" i="1"/>
  <c r="G13" i="1"/>
  <c r="F12" i="1"/>
  <c r="G10" i="1"/>
  <c r="G9" i="1" s="1"/>
  <c r="G8" i="1" s="1"/>
  <c r="B5" i="1"/>
  <c r="F11" i="1" l="1"/>
  <c r="F10" i="1" s="1"/>
  <c r="F9" i="1" s="1"/>
  <c r="F8" i="1" s="1"/>
  <c r="F13" i="1" l="1"/>
</calcChain>
</file>

<file path=xl/sharedStrings.xml><?xml version="1.0" encoding="utf-8"?>
<sst xmlns="http://schemas.openxmlformats.org/spreadsheetml/2006/main" count="72" uniqueCount="54">
  <si>
    <t>Додаток 5</t>
  </si>
  <si>
    <t>до Методики визначення та розрахунку тарифу на послуги розподілу природного газу (пункт 6 розділу VIII)</t>
  </si>
  <si>
    <t>Розрахунок тарифу</t>
  </si>
  <si>
    <t>на послуги розподілу природного газу (без урахування ПДВ)</t>
  </si>
  <si>
    <t>№ з/п</t>
  </si>
  <si>
    <t>Показники (елементи витрат)
 річної планованої тарифної виручки</t>
  </si>
  <si>
    <t>Одиниці виміру</t>
  </si>
  <si>
    <t>Значення показників</t>
  </si>
  <si>
    <t>НКРЕКП</t>
  </si>
  <si>
    <t>Діючий тариф</t>
  </si>
  <si>
    <t>Тариф на послуги розподілу природного газу</t>
  </si>
  <si>
    <r>
      <t>грн за  1 м³</t>
    </r>
    <r>
      <rPr>
        <sz val="14"/>
        <rFont val="Times New Roman"/>
        <family val="1"/>
        <charset val="204"/>
      </rPr>
      <t xml:space="preserve"> на місяць</t>
    </r>
  </si>
  <si>
    <t>Планована річна тарифна виручка, усього</t>
  </si>
  <si>
    <t>тис. грн</t>
  </si>
  <si>
    <t>2.1</t>
  </si>
  <si>
    <t>Повна планована собівартість, усього</t>
  </si>
  <si>
    <t>2.1.1</t>
  </si>
  <si>
    <t>Матеріальні витрати, усього</t>
  </si>
  <si>
    <t>2.1.1.1</t>
  </si>
  <si>
    <t>у т. ч.: вартість газу на нормативні та виробничо-технологічні втрати / витрати природного газу, та власні потреби</t>
  </si>
  <si>
    <t>2.1.1.2</t>
  </si>
  <si>
    <t>вартість матеріалів (паливо, електроенергія, витрати на ремонт, інші матеріальні витрати)</t>
  </si>
  <si>
    <t>2.1.2</t>
  </si>
  <si>
    <t>Витрати на оплату праці</t>
  </si>
  <si>
    <t>2.1.3</t>
  </si>
  <si>
    <t>Амортизаційні відрахування</t>
  </si>
  <si>
    <t>2.1.4</t>
  </si>
  <si>
    <t>Інші витрати, усього</t>
  </si>
  <si>
    <t>2.1.4.1</t>
  </si>
  <si>
    <t>єдиний внесок на загальнообов'язкове державне соціальне страхування</t>
  </si>
  <si>
    <t>2.1.4.2</t>
  </si>
  <si>
    <t>повірка та ремонт лічильників</t>
  </si>
  <si>
    <t>2.1.4.3</t>
  </si>
  <si>
    <t>витрати на заміну лічильників газу та/або створення обмінного фонду лічильників</t>
  </si>
  <si>
    <t>2.1.4.4</t>
  </si>
  <si>
    <t>витрати на встановлення індивідуальних лічильників газу населенню</t>
  </si>
  <si>
    <t>2.1.4.5</t>
  </si>
  <si>
    <t>інші витрати</t>
  </si>
  <si>
    <t>2.2</t>
  </si>
  <si>
    <t>Планований прибуток, усього</t>
  </si>
  <si>
    <t>2.2.1</t>
  </si>
  <si>
    <t>у т. ч.: податок на прибуток</t>
  </si>
  <si>
    <t>2.2.2</t>
  </si>
  <si>
    <t>прибуток на виробничі інвестиції</t>
  </si>
  <si>
    <t>2.3</t>
  </si>
  <si>
    <t>Коригування планованої річної тарифної виручки</t>
  </si>
  <si>
    <t>Довідково:</t>
  </si>
  <si>
    <t>Планована річна замовлена потужність розподілу природного газу, усього</t>
  </si>
  <si>
    <r>
      <t>1000 м</t>
    </r>
    <r>
      <rPr>
        <vertAlign val="superscript"/>
        <sz val="14"/>
        <rFont val="Times New Roman"/>
        <family val="1"/>
        <charset val="204"/>
      </rPr>
      <t>3</t>
    </r>
  </si>
  <si>
    <t>(підпис)</t>
  </si>
  <si>
    <t xml:space="preserve">Головний бухгалтер    </t>
  </si>
  <si>
    <t xml:space="preserve">             </t>
  </si>
  <si>
    <t>Виконавець</t>
  </si>
  <si>
    <t>(номер телефону)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</si>
</sst>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</cellStyleXfs>
  <cellXfs count="88">
    <xf numFmtId="0" fontId="0" fillId="0" borderId="0" xfId="0"/>
    <xf numFmtId="0" fontId="3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 wrapText="1" shrinkToFit="1"/>
    </xf>
    <xf numFmtId="0" fontId="3" fillId="0" borderId="0" xfId="0" applyFont="1" applyFill="1" applyAlignment="1" applyProtection="1">
      <alignment vertical="center" wrapText="1" shrinkToFit="1"/>
    </xf>
    <xf numFmtId="3" fontId="3" fillId="0" borderId="0" xfId="2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3" fontId="3" fillId="0" borderId="0" xfId="3" applyNumberFormat="1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left" vertical="center"/>
    </xf>
    <xf numFmtId="3" fontId="5" fillId="0" borderId="0" xfId="3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2" fontId="7" fillId="0" borderId="1" xfId="3" applyNumberFormat="1" applyFont="1" applyFill="1" applyBorder="1" applyAlignment="1" applyProtection="1">
      <alignment horizontal="center" vertical="center" wrapText="1"/>
    </xf>
    <xf numFmtId="2" fontId="7" fillId="0" borderId="2" xfId="3" applyNumberFormat="1" applyFont="1" applyFill="1" applyBorder="1" applyAlignment="1" applyProtection="1">
      <alignment horizontal="center" vertical="center" wrapText="1"/>
    </xf>
    <xf numFmtId="2" fontId="7" fillId="0" borderId="3" xfId="3" applyNumberFormat="1" applyFont="1" applyFill="1" applyBorder="1" applyAlignment="1" applyProtection="1">
      <alignment horizontal="center" vertical="center" wrapText="1"/>
    </xf>
    <xf numFmtId="2" fontId="7" fillId="0" borderId="4" xfId="3" applyNumberFormat="1" applyFont="1" applyFill="1" applyBorder="1" applyAlignment="1" applyProtection="1">
      <alignment horizontal="center" vertical="center" wrapText="1"/>
    </xf>
    <xf numFmtId="3" fontId="7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vertical="center" wrapText="1"/>
    </xf>
    <xf numFmtId="2" fontId="3" fillId="0" borderId="0" xfId="3" applyNumberFormat="1" applyFont="1" applyFill="1" applyAlignment="1" applyProtection="1">
      <alignment horizontal="center" vertical="center" wrapText="1"/>
    </xf>
    <xf numFmtId="49" fontId="3" fillId="0" borderId="5" xfId="3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4" fontId="3" fillId="0" borderId="8" xfId="3" applyNumberFormat="1" applyFont="1" applyFill="1" applyBorder="1" applyAlignment="1" applyProtection="1">
      <alignment vertical="center"/>
    </xf>
    <xf numFmtId="4" fontId="3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49" fontId="3" fillId="0" borderId="9" xfId="3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164" fontId="3" fillId="0" borderId="10" xfId="3" applyNumberFormat="1" applyFont="1" applyFill="1" applyBorder="1" applyAlignment="1" applyProtection="1">
      <alignment vertical="center"/>
    </xf>
    <xf numFmtId="9" fontId="3" fillId="0" borderId="0" xfId="1" applyFont="1" applyFill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 indent="2"/>
    </xf>
    <xf numFmtId="164" fontId="3" fillId="2" borderId="10" xfId="3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left" vertical="center" wrapText="1" indent="3"/>
    </xf>
    <xf numFmtId="49" fontId="3" fillId="0" borderId="12" xfId="3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center" wrapText="1" indent="2"/>
    </xf>
    <xf numFmtId="0" fontId="3" fillId="0" borderId="14" xfId="3" applyFont="1" applyFill="1" applyBorder="1" applyAlignment="1" applyProtection="1">
      <alignment horizontal="center" vertical="center" wrapText="1"/>
    </xf>
    <xf numFmtId="164" fontId="3" fillId="0" borderId="15" xfId="3" applyNumberFormat="1" applyFont="1" applyFill="1" applyBorder="1" applyAlignment="1" applyProtection="1">
      <alignment vertical="center"/>
    </xf>
    <xf numFmtId="49" fontId="3" fillId="0" borderId="1" xfId="3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164" fontId="3" fillId="0" borderId="4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Alignment="1" applyProtection="1">
      <alignment vertical="center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165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164" fontId="3" fillId="0" borderId="0" xfId="3" applyNumberFormat="1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Protection="1"/>
    <xf numFmtId="3" fontId="3" fillId="0" borderId="0" xfId="0" applyNumberFormat="1" applyFont="1" applyFill="1" applyProtection="1"/>
    <xf numFmtId="164" fontId="3" fillId="0" borderId="0" xfId="3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wrapText="1"/>
    </xf>
    <xf numFmtId="0" fontId="6" fillId="0" borderId="0" xfId="0" applyNumberFormat="1" applyFont="1" applyFill="1" applyProtection="1"/>
    <xf numFmtId="3" fontId="6" fillId="0" borderId="0" xfId="0" applyNumberFormat="1" applyFont="1" applyFill="1" applyProtection="1"/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left" wrapText="1"/>
    </xf>
    <xf numFmtId="0" fontId="3" fillId="0" borderId="16" xfId="5" applyFont="1" applyFill="1" applyBorder="1" applyAlignment="1" applyProtection="1">
      <alignment horizontal="center" vertical="center"/>
    </xf>
    <xf numFmtId="0" fontId="3" fillId="0" borderId="16" xfId="4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Protection="1"/>
    <xf numFmtId="0" fontId="9" fillId="0" borderId="0" xfId="0" applyFont="1" applyFill="1" applyProtection="1"/>
    <xf numFmtId="0" fontId="6" fillId="0" borderId="0" xfId="4" applyNumberFormat="1" applyFont="1" applyFill="1" applyBorder="1" applyAlignment="1" applyProtection="1">
      <alignment horizontal="left" vertical="top"/>
    </xf>
    <xf numFmtId="0" fontId="6" fillId="0" borderId="0" xfId="4" applyNumberFormat="1" applyFont="1" applyFill="1" applyBorder="1" applyAlignment="1" applyProtection="1">
      <alignment vertical="top" wrapText="1"/>
    </xf>
    <xf numFmtId="0" fontId="3" fillId="0" borderId="0" xfId="3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 wrapText="1" shrinkToFi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7">
    <cellStyle name="Обычный" xfId="0" builtinId="0"/>
    <cellStyle name="Обычный 2 2 3" xfId="6"/>
    <cellStyle name="Обычный__НФОРМАЦ_Я _3 2 2" xfId="4"/>
    <cellStyle name="Обычный_Копия НКРЕ 1-СМиколаїв" xfId="2"/>
    <cellStyle name="Обычный_Обсяги газу" xfId="5"/>
    <cellStyle name="Обычный_УТГ 13.06.1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boyko\Desktop\&#1044;&#1086;&#1076;&#1072;&#1090;&#1082;&#1080;%203-8%20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.3 ОТВП"/>
      <sheetName val="дод. 2 ПТаб"/>
      <sheetName val="дод. 4 витрати"/>
      <sheetName val="дод. 5 тариф"/>
      <sheetName val="дод.6 обсяги_потуж"/>
      <sheetName val="дод. 7 ФОП"/>
      <sheetName val="дод.8 аморт."/>
      <sheetName val="Додаткові"/>
      <sheetName val="ОплатаПраці"/>
      <sheetName val="Дані"/>
    </sheetNames>
    <sheetDataSet>
      <sheetData sheetId="0"/>
      <sheetData sheetId="1"/>
      <sheetData sheetId="2">
        <row r="14">
          <cell r="N14">
            <v>557431.9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АТ "Київгаз"</v>
          </cell>
        </row>
        <row r="3">
          <cell r="A3" t="str">
            <v>«28» жовтня 2021 року</v>
          </cell>
        </row>
        <row r="4">
          <cell r="A4" t="str">
            <v>Перший заступник голови правління</v>
          </cell>
          <cell r="B4" t="str">
            <v>Т.В. Пархоменко</v>
          </cell>
        </row>
        <row r="5">
          <cell r="B5" t="str">
            <v>Л.П. Вовчук</v>
          </cell>
        </row>
        <row r="6">
          <cell r="B6" t="str">
            <v>А.В.Бойко</v>
          </cell>
        </row>
        <row r="7">
          <cell r="B7" t="str">
            <v>495-94-60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"/>
  <sheetViews>
    <sheetView tabSelected="1" zoomScale="90" zoomScaleNormal="90" zoomScaleSheetLayoutView="70" workbookViewId="0">
      <selection activeCell="E13" sqref="E13"/>
    </sheetView>
  </sheetViews>
  <sheetFormatPr defaultRowHeight="15" x14ac:dyDescent="0.25"/>
  <cols>
    <col min="1" max="1" width="2.7109375" customWidth="1"/>
    <col min="2" max="2" width="13.140625" customWidth="1"/>
    <col min="3" max="3" width="77.5703125" customWidth="1"/>
    <col min="4" max="4" width="19.140625" customWidth="1"/>
    <col min="5" max="5" width="17.7109375" customWidth="1"/>
    <col min="6" max="7" width="17.7109375" hidden="1" customWidth="1"/>
    <col min="8" max="8" width="11" customWidth="1"/>
    <col min="9" max="9" width="11.42578125" bestFit="1" customWidth="1"/>
  </cols>
  <sheetData>
    <row r="1" spans="1:8" s="3" customFormat="1" ht="18.75" x14ac:dyDescent="0.25">
      <c r="A1" s="1"/>
      <c r="B1" s="2"/>
      <c r="C1" s="2"/>
      <c r="E1" s="4" t="s">
        <v>0</v>
      </c>
      <c r="F1" s="5"/>
      <c r="G1" s="5"/>
      <c r="H1" s="6"/>
    </row>
    <row r="2" spans="1:8" s="3" customFormat="1" ht="56.25" customHeight="1" x14ac:dyDescent="0.25">
      <c r="A2" s="1"/>
      <c r="B2" s="2"/>
      <c r="C2" s="2"/>
      <c r="D2" s="84" t="s">
        <v>1</v>
      </c>
      <c r="E2" s="84"/>
      <c r="F2" s="5"/>
      <c r="G2" s="5"/>
      <c r="H2" s="6"/>
    </row>
    <row r="3" spans="1:8" s="7" customFormat="1" ht="40.5" customHeight="1" x14ac:dyDescent="0.25">
      <c r="B3" s="85" t="s">
        <v>2</v>
      </c>
      <c r="C3" s="85"/>
      <c r="D3" s="85"/>
      <c r="E3" s="85"/>
      <c r="H3" s="8"/>
    </row>
    <row r="4" spans="1:8" s="7" customFormat="1" ht="20.25" x14ac:dyDescent="0.25">
      <c r="B4" s="85" t="s">
        <v>3</v>
      </c>
      <c r="C4" s="85"/>
      <c r="D4" s="85"/>
      <c r="E4" s="85"/>
      <c r="H4" s="8"/>
    </row>
    <row r="5" spans="1:8" s="9" customFormat="1" ht="20.25" x14ac:dyDescent="0.25">
      <c r="B5" s="86" t="str">
        <f>[1]Дані!A1</f>
        <v>АТ "Київгаз"</v>
      </c>
      <c r="C5" s="86"/>
      <c r="D5" s="86"/>
      <c r="E5" s="86"/>
      <c r="H5" s="10"/>
    </row>
    <row r="6" spans="1:8" s="12" customFormat="1" ht="16.5" thickBot="1" x14ac:dyDescent="0.3">
      <c r="A6" s="11"/>
      <c r="B6" s="87"/>
      <c r="C6" s="87"/>
      <c r="D6" s="87"/>
      <c r="E6" s="87"/>
      <c r="H6" s="13"/>
    </row>
    <row r="7" spans="1:8" s="20" customFormat="1" ht="38.25" thickBot="1" x14ac:dyDescent="0.3">
      <c r="A7" s="14"/>
      <c r="B7" s="15" t="s">
        <v>4</v>
      </c>
      <c r="C7" s="16" t="s">
        <v>5</v>
      </c>
      <c r="D7" s="17" t="s">
        <v>6</v>
      </c>
      <c r="E7" s="18" t="s">
        <v>7</v>
      </c>
      <c r="F7" s="18" t="s">
        <v>8</v>
      </c>
      <c r="G7" s="18" t="s">
        <v>9</v>
      </c>
      <c r="H7" s="19"/>
    </row>
    <row r="8" spans="1:8" s="21" customFormat="1" ht="37.5" x14ac:dyDescent="0.25">
      <c r="B8" s="22">
        <v>1</v>
      </c>
      <c r="C8" s="23" t="s">
        <v>10</v>
      </c>
      <c r="D8" s="24" t="s">
        <v>11</v>
      </c>
      <c r="E8" s="25">
        <v>0.83284484047469598</v>
      </c>
      <c r="F8" s="25">
        <f>F9/F27</f>
        <v>0.24117134966402842</v>
      </c>
      <c r="G8" s="25">
        <f>G9/G27</f>
        <v>0.3173367916569439</v>
      </c>
      <c r="H8" s="26"/>
    </row>
    <row r="9" spans="1:8" ht="18.75" x14ac:dyDescent="0.25">
      <c r="A9" s="27"/>
      <c r="B9" s="28">
        <v>2</v>
      </c>
      <c r="C9" s="29" t="s">
        <v>12</v>
      </c>
      <c r="D9" s="24" t="s">
        <v>13</v>
      </c>
      <c r="E9" s="30">
        <v>2129260.7801577575</v>
      </c>
      <c r="F9" s="30">
        <f>F10+F22+F25</f>
        <v>616581.47013871116</v>
      </c>
      <c r="G9" s="30">
        <f>G10+G22+G25</f>
        <v>813240.9</v>
      </c>
      <c r="H9" s="31"/>
    </row>
    <row r="10" spans="1:8" ht="18.75" x14ac:dyDescent="0.25">
      <c r="A10" s="27"/>
      <c r="B10" s="28" t="s">
        <v>14</v>
      </c>
      <c r="C10" s="32" t="s">
        <v>15</v>
      </c>
      <c r="D10" s="24" t="s">
        <v>13</v>
      </c>
      <c r="E10" s="30">
        <v>1785575.724321072</v>
      </c>
      <c r="F10" s="30">
        <f>F11+F14+F15+F16</f>
        <v>616581.47013871116</v>
      </c>
      <c r="G10" s="30">
        <f>G11+G14+G15+G16</f>
        <v>818865.7</v>
      </c>
      <c r="H10" s="31"/>
    </row>
    <row r="11" spans="1:8" ht="18.75" x14ac:dyDescent="0.25">
      <c r="A11" s="27"/>
      <c r="B11" s="28" t="s">
        <v>16</v>
      </c>
      <c r="C11" s="32" t="s">
        <v>17</v>
      </c>
      <c r="D11" s="24" t="s">
        <v>13</v>
      </c>
      <c r="E11" s="30">
        <v>616581.47013871116</v>
      </c>
      <c r="F11" s="30">
        <f>E11</f>
        <v>616581.47013871116</v>
      </c>
      <c r="G11" s="30">
        <v>132136</v>
      </c>
      <c r="H11" s="31"/>
    </row>
    <row r="12" spans="1:8" ht="37.5" x14ac:dyDescent="0.25">
      <c r="A12" s="27"/>
      <c r="B12" s="28" t="s">
        <v>18</v>
      </c>
      <c r="C12" s="33" t="s">
        <v>19</v>
      </c>
      <c r="D12" s="24" t="s">
        <v>13</v>
      </c>
      <c r="E12" s="30">
        <v>557431.9</v>
      </c>
      <c r="F12" s="34">
        <f>E12</f>
        <v>557431.9</v>
      </c>
      <c r="G12" s="30">
        <v>95620.5</v>
      </c>
      <c r="H12" s="31"/>
    </row>
    <row r="13" spans="1:8" ht="37.5" customHeight="1" x14ac:dyDescent="0.25">
      <c r="A13" s="27"/>
      <c r="B13" s="28" t="s">
        <v>20</v>
      </c>
      <c r="C13" s="33" t="s">
        <v>21</v>
      </c>
      <c r="D13" s="24" t="s">
        <v>13</v>
      </c>
      <c r="E13" s="30">
        <v>59149.570138711133</v>
      </c>
      <c r="F13" s="30">
        <f>F11-F12</f>
        <v>59149.570138711133</v>
      </c>
      <c r="G13" s="30">
        <f>G11-G12</f>
        <v>36515.5</v>
      </c>
      <c r="H13" s="31"/>
    </row>
    <row r="14" spans="1:8" ht="18.75" x14ac:dyDescent="0.25">
      <c r="A14" s="27"/>
      <c r="B14" s="28" t="s">
        <v>22</v>
      </c>
      <c r="C14" s="32" t="s">
        <v>23</v>
      </c>
      <c r="D14" s="24" t="s">
        <v>13</v>
      </c>
      <c r="E14" s="30">
        <v>575256.75925334392</v>
      </c>
      <c r="F14" s="34">
        <f>0*F28</f>
        <v>0</v>
      </c>
      <c r="G14" s="30">
        <v>320173.5</v>
      </c>
      <c r="H14" s="31"/>
    </row>
    <row r="15" spans="1:8" ht="18.75" x14ac:dyDescent="0.25">
      <c r="A15" s="27"/>
      <c r="B15" s="28" t="s">
        <v>24</v>
      </c>
      <c r="C15" s="32" t="s">
        <v>25</v>
      </c>
      <c r="D15" s="24" t="s">
        <v>13</v>
      </c>
      <c r="E15" s="30">
        <v>55382.787607284066</v>
      </c>
      <c r="F15" s="30"/>
      <c r="G15" s="30">
        <v>54026.7</v>
      </c>
      <c r="H15" s="31"/>
    </row>
    <row r="16" spans="1:8" ht="18.75" x14ac:dyDescent="0.25">
      <c r="A16" s="27"/>
      <c r="B16" s="28" t="s">
        <v>26</v>
      </c>
      <c r="C16" s="32" t="s">
        <v>27</v>
      </c>
      <c r="D16" s="24" t="s">
        <v>13</v>
      </c>
      <c r="E16" s="30">
        <v>538354.70732173289</v>
      </c>
      <c r="F16" s="30">
        <f>SUM(F17:F21)</f>
        <v>0</v>
      </c>
      <c r="G16" s="30">
        <f>SUM(G17:G21)</f>
        <v>312529.5</v>
      </c>
      <c r="H16" s="31"/>
    </row>
    <row r="17" spans="2:8" ht="37.5" x14ac:dyDescent="0.25">
      <c r="B17" s="28" t="s">
        <v>28</v>
      </c>
      <c r="C17" s="35" t="s">
        <v>29</v>
      </c>
      <c r="D17" s="24" t="s">
        <v>13</v>
      </c>
      <c r="E17" s="30">
        <v>126556.48703573566</v>
      </c>
      <c r="F17" s="34">
        <f>0*F28</f>
        <v>0</v>
      </c>
      <c r="G17" s="30">
        <v>70438.2</v>
      </c>
      <c r="H17" s="31"/>
    </row>
    <row r="18" spans="2:8" ht="18.75" x14ac:dyDescent="0.25">
      <c r="B18" s="28" t="s">
        <v>30</v>
      </c>
      <c r="C18" s="35" t="s">
        <v>31</v>
      </c>
      <c r="D18" s="24" t="s">
        <v>13</v>
      </c>
      <c r="E18" s="30">
        <v>1540.0559524100001</v>
      </c>
      <c r="F18" s="30"/>
      <c r="G18" s="30">
        <v>1404.6</v>
      </c>
      <c r="H18" s="31"/>
    </row>
    <row r="19" spans="2:8" ht="37.5" x14ac:dyDescent="0.25">
      <c r="B19" s="28" t="s">
        <v>32</v>
      </c>
      <c r="C19" s="35" t="s">
        <v>33</v>
      </c>
      <c r="D19" s="24" t="s">
        <v>13</v>
      </c>
      <c r="E19" s="30">
        <v>25838.550000000003</v>
      </c>
      <c r="F19" s="30"/>
      <c r="G19" s="30">
        <v>17883.8</v>
      </c>
      <c r="H19" s="31"/>
    </row>
    <row r="20" spans="2:8" ht="37.5" x14ac:dyDescent="0.25">
      <c r="B20" s="28" t="s">
        <v>34</v>
      </c>
      <c r="C20" s="35" t="s">
        <v>35</v>
      </c>
      <c r="D20" s="24" t="s">
        <v>13</v>
      </c>
      <c r="E20" s="30">
        <v>259475.742</v>
      </c>
      <c r="F20" s="30"/>
      <c r="G20" s="30">
        <v>182620</v>
      </c>
      <c r="H20" s="31"/>
    </row>
    <row r="21" spans="2:8" ht="18.75" x14ac:dyDescent="0.25">
      <c r="B21" s="28" t="s">
        <v>36</v>
      </c>
      <c r="C21" s="35" t="s">
        <v>37</v>
      </c>
      <c r="D21" s="24" t="s">
        <v>13</v>
      </c>
      <c r="E21" s="30">
        <v>124943.87233358726</v>
      </c>
      <c r="F21" s="30"/>
      <c r="G21" s="30">
        <v>40182.9</v>
      </c>
      <c r="H21" s="31"/>
    </row>
    <row r="22" spans="2:8" ht="18.75" x14ac:dyDescent="0.25">
      <c r="B22" s="28" t="s">
        <v>38</v>
      </c>
      <c r="C22" s="32" t="s">
        <v>39</v>
      </c>
      <c r="D22" s="24" t="s">
        <v>13</v>
      </c>
      <c r="E22" s="30">
        <v>343685.05583668564</v>
      </c>
      <c r="F22" s="30"/>
      <c r="G22" s="30">
        <v>46134.400000000001</v>
      </c>
      <c r="H22" s="31"/>
    </row>
    <row r="23" spans="2:8" ht="18.75" x14ac:dyDescent="0.25">
      <c r="B23" s="28" t="s">
        <v>40</v>
      </c>
      <c r="C23" s="35" t="s">
        <v>41</v>
      </c>
      <c r="D23" s="24" t="s">
        <v>13</v>
      </c>
      <c r="E23" s="30">
        <v>61863.31005060341</v>
      </c>
      <c r="F23" s="30">
        <f>0*0.18</f>
        <v>0</v>
      </c>
      <c r="G23" s="30">
        <f>G22*0.18</f>
        <v>8304.1919999999991</v>
      </c>
      <c r="H23" s="31"/>
    </row>
    <row r="24" spans="2:8" ht="19.5" thickBot="1" x14ac:dyDescent="0.3">
      <c r="B24" s="36" t="s">
        <v>42</v>
      </c>
      <c r="C24" s="37" t="s">
        <v>43</v>
      </c>
      <c r="D24" s="38" t="s">
        <v>13</v>
      </c>
      <c r="E24" s="39">
        <v>110765.57521456813</v>
      </c>
      <c r="F24" s="39"/>
      <c r="G24" s="39">
        <v>27013.4</v>
      </c>
      <c r="H24" s="31"/>
    </row>
    <row r="25" spans="2:8" ht="19.5" thickBot="1" x14ac:dyDescent="0.3">
      <c r="B25" s="40" t="s">
        <v>44</v>
      </c>
      <c r="C25" s="41" t="s">
        <v>45</v>
      </c>
      <c r="D25" s="42" t="s">
        <v>13</v>
      </c>
      <c r="E25" s="43">
        <v>0</v>
      </c>
      <c r="F25" s="43"/>
      <c r="G25" s="43">
        <v>-51759.199999999997</v>
      </c>
      <c r="H25" s="44"/>
    </row>
    <row r="26" spans="2:8" s="49" customFormat="1" ht="18.75" x14ac:dyDescent="0.25">
      <c r="B26" s="45" t="s">
        <v>46</v>
      </c>
      <c r="C26" s="46"/>
      <c r="D26" s="47"/>
      <c r="E26" s="48"/>
      <c r="H26" s="50"/>
    </row>
    <row r="27" spans="2:8" s="49" customFormat="1" ht="23.25" customHeight="1" x14ac:dyDescent="0.25">
      <c r="B27" s="45" t="s">
        <v>47</v>
      </c>
      <c r="C27" s="51"/>
      <c r="D27" s="47" t="s">
        <v>48</v>
      </c>
      <c r="E27" s="52">
        <v>2556611.6</v>
      </c>
      <c r="F27" s="52">
        <f>E27</f>
        <v>2556611.6</v>
      </c>
      <c r="G27" s="52">
        <v>2562706</v>
      </c>
      <c r="H27" s="50"/>
    </row>
    <row r="28" spans="2:8" ht="18.75" hidden="1" customHeight="1" x14ac:dyDescent="0.25">
      <c r="B28" s="53"/>
      <c r="C28" s="53"/>
      <c r="D28" s="53"/>
      <c r="E28" s="52"/>
      <c r="F28" s="27"/>
      <c r="G28" s="27"/>
      <c r="H28" s="44"/>
    </row>
    <row r="29" spans="2:8" s="56" customFormat="1" ht="18.75" hidden="1" x14ac:dyDescent="0.3">
      <c r="B29" s="54" t="str">
        <f>[1]Дані!A3</f>
        <v>«28» жовтня 2021 року</v>
      </c>
      <c r="C29" s="55"/>
      <c r="D29" s="55"/>
      <c r="F29" s="55"/>
      <c r="G29" s="55"/>
      <c r="H29" s="57"/>
    </row>
    <row r="30" spans="2:8" s="56" customFormat="1" ht="8.25" hidden="1" customHeight="1" x14ac:dyDescent="0.3">
      <c r="B30" s="55"/>
      <c r="C30" s="55"/>
      <c r="D30" s="55"/>
      <c r="E30" s="58"/>
      <c r="F30" s="55"/>
      <c r="G30" s="55"/>
      <c r="H30" s="57"/>
    </row>
    <row r="31" spans="2:8" s="56" customFormat="1" ht="18.75" hidden="1" x14ac:dyDescent="0.3">
      <c r="B31" s="54" t="str">
        <f>[1]Дані!A4</f>
        <v>Перший заступник голови правління</v>
      </c>
      <c r="C31" s="55"/>
      <c r="D31" s="59"/>
      <c r="F31" s="60" t="str">
        <f>[1]Дані!B4</f>
        <v>Т.В. Пархоменко</v>
      </c>
      <c r="G31" s="61"/>
      <c r="H31" s="57"/>
    </row>
    <row r="32" spans="2:8" s="66" customFormat="1" ht="18" hidden="1" customHeight="1" x14ac:dyDescent="0.25">
      <c r="B32" s="62"/>
      <c r="C32" s="63"/>
      <c r="D32" s="64" t="s">
        <v>49</v>
      </c>
      <c r="E32" s="65"/>
      <c r="H32" s="67"/>
    </row>
    <row r="33" spans="2:8" s="56" customFormat="1" ht="11.25" hidden="1" customHeight="1" x14ac:dyDescent="0.3">
      <c r="B33" s="68"/>
      <c r="C33" s="69"/>
      <c r="D33" s="70"/>
      <c r="E33" s="71"/>
      <c r="H33" s="57"/>
    </row>
    <row r="34" spans="2:8" s="56" customFormat="1" ht="18" hidden="1" customHeight="1" x14ac:dyDescent="0.3">
      <c r="B34" s="55" t="s">
        <v>50</v>
      </c>
      <c r="C34" s="55"/>
      <c r="D34" s="72"/>
      <c r="F34" s="61" t="str">
        <f>[1]Дані!B5</f>
        <v>Л.П. Вовчук</v>
      </c>
      <c r="G34" s="61"/>
      <c r="H34" s="57"/>
    </row>
    <row r="35" spans="2:8" s="66" customFormat="1" ht="15.75" hidden="1" x14ac:dyDescent="0.25">
      <c r="B35" s="73" t="s">
        <v>51</v>
      </c>
      <c r="C35" s="73"/>
      <c r="D35" s="64" t="s">
        <v>49</v>
      </c>
      <c r="E35" s="74"/>
      <c r="H35" s="67"/>
    </row>
    <row r="36" spans="2:8" s="56" customFormat="1" ht="19.5" hidden="1" customHeight="1" x14ac:dyDescent="0.3">
      <c r="B36" s="75" t="s">
        <v>52</v>
      </c>
      <c r="C36" s="76"/>
      <c r="D36" s="77"/>
      <c r="F36" s="78" t="str">
        <f>[1]Дані!B6</f>
        <v>А.В.Бойко</v>
      </c>
      <c r="G36" s="78"/>
      <c r="H36" s="57"/>
    </row>
    <row r="37" spans="2:8" s="66" customFormat="1" ht="15.75" hidden="1" x14ac:dyDescent="0.25">
      <c r="B37" s="73"/>
      <c r="C37" s="79" t="str">
        <f>[1]Дані!B7</f>
        <v>495-94-60</v>
      </c>
      <c r="D37" s="64" t="s">
        <v>49</v>
      </c>
      <c r="E37" s="80"/>
      <c r="H37" s="67"/>
    </row>
    <row r="38" spans="2:8" s="66" customFormat="1" ht="21.75" hidden="1" customHeight="1" x14ac:dyDescent="0.25">
      <c r="B38" s="73"/>
      <c r="C38" s="81" t="s">
        <v>53</v>
      </c>
      <c r="D38" s="82"/>
      <c r="E38" s="82"/>
      <c r="H38" s="67"/>
    </row>
    <row r="39" spans="2:8" ht="18.75" hidden="1" x14ac:dyDescent="0.25">
      <c r="B39" s="83"/>
      <c r="C39" s="83"/>
      <c r="D39" s="83"/>
      <c r="E39" s="83"/>
      <c r="F39" s="27"/>
      <c r="G39" s="27"/>
      <c r="H39" s="44"/>
    </row>
    <row r="40" spans="2:8" ht="18.75" x14ac:dyDescent="0.25">
      <c r="B40" s="83"/>
      <c r="C40" s="83"/>
      <c r="D40" s="83"/>
      <c r="E40" s="83"/>
      <c r="F40" s="27"/>
      <c r="G40" s="27"/>
      <c r="H40" s="44"/>
    </row>
  </sheetData>
  <mergeCells count="5">
    <mergeCell ref="D2:E2"/>
    <mergeCell ref="B3:E3"/>
    <mergeCell ref="B4:E4"/>
    <mergeCell ref="B5:E5"/>
    <mergeCell ref="B6:E6"/>
  </mergeCells>
  <pageMargins left="0.78740157480314965" right="0.39370078740157483" top="0.47244094488188981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тариф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anna.boyko</dc:creator>
  <cp:lastModifiedBy>anna.boyko</cp:lastModifiedBy>
  <dcterms:created xsi:type="dcterms:W3CDTF">2021-10-18T18:27:19Z</dcterms:created>
  <dcterms:modified xsi:type="dcterms:W3CDTF">2021-10-18T18:57:26Z</dcterms:modified>
</cp:coreProperties>
</file>